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foss-my.sharepoint.com/personal/granovsky_danfoss_com/Documents/Documents/"/>
    </mc:Choice>
  </mc:AlternateContent>
  <xr:revisionPtr revIDLastSave="0" documentId="8_{0E40BED2-32A9-4CE9-BD2F-3FA4767009DC}" xr6:coauthVersionLast="47" xr6:coauthVersionMax="47" xr10:uidLastSave="{00000000-0000-0000-0000-000000000000}"/>
  <bookViews>
    <workbookView xWindow="-120" yWindow="-120" windowWidth="20730" windowHeight="11160" xr2:uid="{CFCC4B4F-F01C-45BC-B679-E7EEA91A46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F39" i="1"/>
  <c r="F40" i="1"/>
  <c r="F41" i="1"/>
  <c r="F37" i="1"/>
  <c r="F36" i="1"/>
  <c r="E38" i="1"/>
  <c r="E39" i="1"/>
  <c r="E40" i="1"/>
  <c r="E41" i="1"/>
  <c r="E37" i="1"/>
  <c r="E36" i="1"/>
  <c r="D37" i="1"/>
  <c r="D38" i="1"/>
  <c r="D39" i="1"/>
  <c r="D40" i="1"/>
  <c r="D41" i="1"/>
  <c r="D36" i="1"/>
  <c r="C43" i="1"/>
  <c r="B43" i="1"/>
  <c r="F48" i="1"/>
  <c r="F50" i="1"/>
  <c r="F51" i="1"/>
  <c r="F52" i="1"/>
  <c r="F53" i="1"/>
  <c r="F49" i="1"/>
  <c r="E48" i="1"/>
  <c r="E49" i="1"/>
  <c r="E50" i="1"/>
  <c r="E51" i="1"/>
  <c r="C55" i="1"/>
  <c r="B55" i="1"/>
  <c r="E53" i="1"/>
  <c r="D53" i="1"/>
  <c r="E52" i="1"/>
  <c r="D52" i="1"/>
  <c r="D51" i="1"/>
  <c r="D50" i="1"/>
  <c r="D49" i="1"/>
  <c r="D48" i="1"/>
  <c r="D55" i="1" s="1"/>
  <c r="F25" i="1"/>
  <c r="F26" i="1"/>
  <c r="F24" i="1"/>
  <c r="F28" i="1"/>
  <c r="F29" i="1"/>
  <c r="F27" i="1"/>
  <c r="E25" i="1"/>
  <c r="E26" i="1"/>
  <c r="E24" i="1"/>
  <c r="E28" i="1"/>
  <c r="E29" i="1"/>
  <c r="E27" i="1"/>
  <c r="D24" i="1"/>
  <c r="D25" i="1"/>
  <c r="D26" i="1"/>
  <c r="D28" i="1"/>
  <c r="D29" i="1"/>
  <c r="D27" i="1"/>
  <c r="C31" i="1"/>
  <c r="B31" i="1"/>
  <c r="F10" i="1"/>
  <c r="F11" i="1"/>
  <c r="F9" i="1"/>
  <c r="F13" i="1"/>
  <c r="F14" i="1"/>
  <c r="F12" i="1"/>
  <c r="D10" i="1"/>
  <c r="D11" i="1"/>
  <c r="D12" i="1"/>
  <c r="D13" i="1"/>
  <c r="D14" i="1"/>
  <c r="D9" i="1"/>
  <c r="E10" i="1"/>
  <c r="E11" i="1"/>
  <c r="E9" i="1"/>
  <c r="E13" i="1"/>
  <c r="E14" i="1"/>
  <c r="E12" i="1"/>
  <c r="C16" i="1"/>
  <c r="B16" i="1"/>
  <c r="D43" i="1" l="1"/>
  <c r="F43" i="1"/>
  <c r="E43" i="1"/>
  <c r="E55" i="1"/>
  <c r="F55" i="1"/>
  <c r="D31" i="1"/>
  <c r="F31" i="1"/>
  <c r="E31" i="1"/>
  <c r="F16" i="1"/>
  <c r="E16" i="1"/>
</calcChain>
</file>

<file path=xl/sharedStrings.xml><?xml version="1.0" encoding="utf-8"?>
<sst xmlns="http://schemas.openxmlformats.org/spreadsheetml/2006/main" count="44" uniqueCount="23">
  <si>
    <t>Модель жилого дома, оборудованного  ОДПУ на отопление и ИПУ</t>
  </si>
  <si>
    <t>Площадь, м2</t>
  </si>
  <si>
    <t>Фактическое потребление ТЭ, Гкал</t>
  </si>
  <si>
    <t>Таблица 1. Сравнение результатов расчета оплат по формулам Проекта ПП и по формулам, предлагаемым Данфосс для случая, когда в МКД половина квартир оборудована ИПУ</t>
  </si>
  <si>
    <t>Итого</t>
  </si>
  <si>
    <t>ОИ</t>
  </si>
  <si>
    <t>Обьем к оплате при 100%-ном оборудовании  ИПУ ( с учетом потребления ОИ)</t>
  </si>
  <si>
    <t>N кв-ры (Группы квартир)</t>
  </si>
  <si>
    <t>Квартиры в МКД условно разбиты на 6 групп в зависимости от их фактического потребления: квартиры групп 1,2.3 экономили ТЭ, квартиры групп 4,5,6 не экономили.</t>
  </si>
  <si>
    <t>Расчетное потребление по формулам 3(10), 3(11) ( группы кв. 1,2,3 оборудованы, группы кв. 4,5,6 не оборудованы)</t>
  </si>
  <si>
    <t>Расчетное потребление по формулам, предлагаемым Данфосс (группы кв. 1,2,3 оборудованы, группы кв. 4,5,6 не оборудованы)</t>
  </si>
  <si>
    <t>ОИ+небаланс ГВС</t>
  </si>
  <si>
    <t>Таблица 1  - удельное потребление на 1 кв. м  в МОП равно удельному потреблению в квартирах, которые не экономили</t>
  </si>
  <si>
    <t>Таблица 2  - К потреблению ТЭ на отопление добавился небеаланс по ГВС, в результате  доля "ОДН" значительно выросла</t>
  </si>
  <si>
    <t>Таблица 3 - 1/6 часть квартир оборудована ИПУ, эта группа эконмила, и в этой группе одинаковое удельное потребление по показаниям ИПУ</t>
  </si>
  <si>
    <t>Таблица 4.</t>
  </si>
  <si>
    <t>Таблица 2.</t>
  </si>
  <si>
    <t>Таблица 3.</t>
  </si>
  <si>
    <t>Расчетное потребление по формулам 3(10), 3(11) ( группа кв. 1 оборудована, группы кв. 2,3,4,5,6 не оборудованы)</t>
  </si>
  <si>
    <t>Расчетное потребление по формулам, предлагаемым Данфосс (группа кв. 1 оборудована, группы кв.2,3, 4,5,6 не оборудованы)</t>
  </si>
  <si>
    <t>В этом случае потребление, рассчитанное по нашим формулам,</t>
  </si>
  <si>
    <t>в точности совпадает с фактическим (которое бы получалось при 100%-ном оборудовании дома)! На диаграмме красная и синяя линии совпали.</t>
  </si>
  <si>
    <t>В этом случае расчет по формулам 3(10), 3(11) (желтая линия) в точности совпадает с распределением по площади, хотя квартиры группы 1 по факту экономили!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</si>
</sst>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Minion Pro"/>
      <family val="2"/>
      <charset val="204"/>
    </font>
    <font>
      <b/>
      <sz val="11"/>
      <color rgb="FFFF0000"/>
      <name val="Minion Pro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3" xfId="0" applyNumberFormat="1" applyBorder="1" applyAlignment="1">
      <alignment horizontal="center" vertical="center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Сравнение расчета платы по показаниям ИПУ по 2-м вариантам формул  (50% квартир оборудовано ИПУ)</a:t>
            </a:r>
          </a:p>
        </c:rich>
      </c:tx>
      <c:layout>
        <c:manualLayout>
          <c:xMode val="edge"/>
          <c:yMode val="edge"/>
          <c:x val="9.8026493022683014E-2"/>
          <c:y val="3.2051282051282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7.6280970743759668E-2"/>
          <c:y val="0.19159722222222222"/>
          <c:w val="0.90348442515066851"/>
          <c:h val="0.4643963254593175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Sheet1!$B$8</c:f>
              <c:strCache>
                <c:ptCount val="1"/>
                <c:pt idx="0">
                  <c:v>Площадь, м2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Sheet1!$A$9:$A$14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Sheet1!$B$9:$B$14</c:f>
            </c:numRef>
          </c:yVal>
          <c:smooth val="0"/>
          <c:extLst>
            <c:ext xmlns:c16="http://schemas.microsoft.com/office/drawing/2014/chart" uri="{C3380CC4-5D6E-409C-BE32-E72D297353CC}">
              <c16:uniqueId val="{00000000-E62D-4F21-A658-16F61FC16558}"/>
            </c:ext>
          </c:extLst>
        </c:ser>
        <c:ser>
          <c:idx val="1"/>
          <c:order val="1"/>
          <c:tx>
            <c:strRef>
              <c:f>Sheet1!$C$8</c:f>
              <c:strCache>
                <c:ptCount val="1"/>
                <c:pt idx="0">
                  <c:v>Фактическое потребление ТЭ, Гкал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Sheet1!$A$9:$A$14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Sheet1!$C$9:$C$14</c:f>
            </c:numRef>
          </c:yVal>
          <c:smooth val="0"/>
          <c:extLst>
            <c:ext xmlns:c16="http://schemas.microsoft.com/office/drawing/2014/chart" uri="{C3380CC4-5D6E-409C-BE32-E72D297353CC}">
              <c16:uniqueId val="{00000001-E62D-4F21-A658-16F61FC16558}"/>
            </c:ext>
          </c:extLst>
        </c:ser>
        <c:ser>
          <c:idx val="2"/>
          <c:order val="2"/>
          <c:tx>
            <c:strRef>
              <c:f>Sheet1!$D$8</c:f>
              <c:strCache>
                <c:ptCount val="1"/>
                <c:pt idx="0">
                  <c:v>Обьем к оплате при 100%-ном оборудовании  ИПУ ( с учетом потребления ОИ)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Sheet1!$A$9:$A$14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Sheet1!$D$9:$D$14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2D-4F21-A658-16F61FC16558}"/>
            </c:ext>
          </c:extLst>
        </c:ser>
        <c:ser>
          <c:idx val="3"/>
          <c:order val="3"/>
          <c:tx>
            <c:strRef>
              <c:f>Sheet1!$E$8</c:f>
              <c:strCache>
                <c:ptCount val="1"/>
                <c:pt idx="0">
                  <c:v>Расчетное потребление по формулам 3(10), 3(11) ( группы кв. 1,2,3 оборудованы, группы кв. 4,5,6 не оборудованы)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Sheet1!$A$9:$A$14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Sheet1!$E$9:$E$14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2D-4F21-A658-16F61FC16558}"/>
            </c:ext>
          </c:extLst>
        </c:ser>
        <c:ser>
          <c:idx val="4"/>
          <c:order val="4"/>
          <c:tx>
            <c:strRef>
              <c:f>Sheet1!$F$8</c:f>
              <c:strCache>
                <c:ptCount val="1"/>
                <c:pt idx="0">
                  <c:v>Расчетное потребление по формулам, предлагаемым Данфосс (группы кв. 1,2,3 оборудованы, группы кв. 4,5,6 не оборудованы)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Sheet1!$A$9:$A$14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Sheet1!$F$9:$F$14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2D-4F21-A658-16F61FC16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65814736"/>
        <c:axId val="1865818064"/>
      </c:scatterChart>
      <c:valAx>
        <c:axId val="186581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5818064"/>
        <c:crosses val="autoZero"/>
        <c:crossBetween val="midCat"/>
      </c:valAx>
      <c:valAx>
        <c:axId val="186581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5814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357478775563613E-2"/>
          <c:y val="0.73307086614173234"/>
          <c:w val="0.90905434841172716"/>
          <c:h val="0.24609580052493438"/>
        </c:manualLayout>
      </c:layout>
      <c:overlay val="0"/>
      <c:spPr>
        <a:noFill/>
        <a:ln>
          <a:solidFill>
            <a:schemeClr val="bg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Сравнение</a:t>
            </a:r>
            <a:r>
              <a:rPr lang="ru-RU" baseline="0"/>
              <a:t> расчета по 2 вариантам формул (50% квартир оборудовано ИПУ+ добавлен небаланс по ГВС)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Sheet1!$B$23</c:f>
              <c:strCache>
                <c:ptCount val="1"/>
                <c:pt idx="0">
                  <c:v>Площадь, м2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Sheet1!$A$24:$A$29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Sheet1!$B$24:$B$29</c:f>
            </c:numRef>
          </c:yVal>
          <c:smooth val="0"/>
          <c:extLst>
            <c:ext xmlns:c16="http://schemas.microsoft.com/office/drawing/2014/chart" uri="{C3380CC4-5D6E-409C-BE32-E72D297353CC}">
              <c16:uniqueId val="{00000000-F157-416D-B73D-338602EA34B1}"/>
            </c:ext>
          </c:extLst>
        </c:ser>
        <c:ser>
          <c:idx val="1"/>
          <c:order val="1"/>
          <c:tx>
            <c:strRef>
              <c:f>Sheet1!$C$23</c:f>
              <c:strCache>
                <c:ptCount val="1"/>
                <c:pt idx="0">
                  <c:v>Фактическое потребление ТЭ, Гкал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Sheet1!$A$24:$A$29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Sheet1!$C$24:$C$29</c:f>
            </c:numRef>
          </c:yVal>
          <c:smooth val="0"/>
          <c:extLst>
            <c:ext xmlns:c16="http://schemas.microsoft.com/office/drawing/2014/chart" uri="{C3380CC4-5D6E-409C-BE32-E72D297353CC}">
              <c16:uniqueId val="{00000001-F157-416D-B73D-338602EA34B1}"/>
            </c:ext>
          </c:extLst>
        </c:ser>
        <c:ser>
          <c:idx val="2"/>
          <c:order val="2"/>
          <c:tx>
            <c:strRef>
              <c:f>Sheet1!$D$23</c:f>
              <c:strCache>
                <c:ptCount val="1"/>
                <c:pt idx="0">
                  <c:v>Обьем к оплате при 100%-ном оборудовании  ИПУ ( с учетом потребления ОИ)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Sheet1!$A$24:$A$29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Sheet1!$D$24:$D$29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57-416D-B73D-338602EA34B1}"/>
            </c:ext>
          </c:extLst>
        </c:ser>
        <c:ser>
          <c:idx val="3"/>
          <c:order val="3"/>
          <c:tx>
            <c:strRef>
              <c:f>Sheet1!$E$23</c:f>
              <c:strCache>
                <c:ptCount val="1"/>
                <c:pt idx="0">
                  <c:v>Расчетное потребление по формулам 3(10), 3(11) ( группы кв. 1,2,3 оборудованы, группы кв. 4,5,6 не оборудованы)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Sheet1!$A$24:$A$29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Sheet1!$E$24:$E$29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57-416D-B73D-338602EA34B1}"/>
            </c:ext>
          </c:extLst>
        </c:ser>
        <c:ser>
          <c:idx val="4"/>
          <c:order val="4"/>
          <c:tx>
            <c:strRef>
              <c:f>Sheet1!$F$23</c:f>
              <c:strCache>
                <c:ptCount val="1"/>
                <c:pt idx="0">
                  <c:v>Расчетное потребление по формулам, предлагаемым Данфосс (группы кв. 1,2,3 оборудованы, группы кв. 4,5,6 не оборудованы)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Sheet1!$A$24:$A$29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Sheet1!$F$24:$F$29</c:f>
              <c:numCache>
                <c:formatCode>0.00</c:formatCode>
                <c:ptCount val="6"/>
                <c:pt idx="0">
                  <c:v>1.1666666666666667</c:v>
                </c:pt>
                <c:pt idx="1">
                  <c:v>2.166666666666667</c:v>
                </c:pt>
                <c:pt idx="2">
                  <c:v>1.6666666666666667</c:v>
                </c:pt>
                <c:pt idx="3">
                  <c:v>3.3333333333333339</c:v>
                </c:pt>
                <c:pt idx="4">
                  <c:v>3.3333333333333339</c:v>
                </c:pt>
                <c:pt idx="5">
                  <c:v>3.3333333333333339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57-416D-B73D-338602EA3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45361440"/>
        <c:axId val="1645362272"/>
      </c:scatterChart>
      <c:valAx>
        <c:axId val="164536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5362272"/>
        <c:crosses val="autoZero"/>
        <c:crossBetween val="midCat"/>
      </c:valAx>
      <c:valAx>
        <c:axId val="164536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453614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983199254564721E-2"/>
          <c:y val="0.68901460133017356"/>
          <c:w val="0.9385501355013548"/>
          <c:h val="0.286713554009632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Sheet1!$B$35</c:f>
              <c:strCache>
                <c:ptCount val="1"/>
                <c:pt idx="0">
                  <c:v>Площадь, м2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Sheet1!$A$36:$A$41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Sheet1!$B$36:$B$41</c:f>
            </c:numRef>
          </c:yVal>
          <c:smooth val="0"/>
          <c:extLst>
            <c:ext xmlns:c16="http://schemas.microsoft.com/office/drawing/2014/chart" uri="{C3380CC4-5D6E-409C-BE32-E72D297353CC}">
              <c16:uniqueId val="{00000000-F895-45A6-A454-035F07AF20E5}"/>
            </c:ext>
          </c:extLst>
        </c:ser>
        <c:ser>
          <c:idx val="1"/>
          <c:order val="1"/>
          <c:tx>
            <c:strRef>
              <c:f>Sheet1!$C$35</c:f>
              <c:strCache>
                <c:ptCount val="1"/>
                <c:pt idx="0">
                  <c:v>Фактическое потребление ТЭ, Гкал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Sheet1!$A$36:$A$41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Sheet1!$C$36:$C$41</c:f>
            </c:numRef>
          </c:yVal>
          <c:smooth val="0"/>
          <c:extLst>
            <c:ext xmlns:c16="http://schemas.microsoft.com/office/drawing/2014/chart" uri="{C3380CC4-5D6E-409C-BE32-E72D297353CC}">
              <c16:uniqueId val="{00000001-F895-45A6-A454-035F07AF20E5}"/>
            </c:ext>
          </c:extLst>
        </c:ser>
        <c:ser>
          <c:idx val="2"/>
          <c:order val="2"/>
          <c:tx>
            <c:strRef>
              <c:f>Sheet1!$D$35</c:f>
              <c:strCache>
                <c:ptCount val="1"/>
                <c:pt idx="0">
                  <c:v>Обьем к оплате при 100%-ном оборудовании  ИПУ ( с учетом потребления ОИ)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Sheet1!$A$36:$A$41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Sheet1!$D$36:$D$41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1.5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895-45A6-A454-035F07AF20E5}"/>
            </c:ext>
          </c:extLst>
        </c:ser>
        <c:ser>
          <c:idx val="3"/>
          <c:order val="3"/>
          <c:tx>
            <c:strRef>
              <c:f>Sheet1!$E$35</c:f>
              <c:strCache>
                <c:ptCount val="1"/>
                <c:pt idx="0">
                  <c:v>Расчетное потребление по формулам 3(10), 3(11) ( группа кв. 1 оборудована, группы кв. 2,3,4,5,6 не оборудованы)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Sheet1!$A$36:$A$41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Sheet1!$E$36:$E$41</c:f>
              <c:numCache>
                <c:formatCode>General</c:formatCode>
                <c:ptCount val="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895-45A6-A454-035F07AF20E5}"/>
            </c:ext>
          </c:extLst>
        </c:ser>
        <c:ser>
          <c:idx val="4"/>
          <c:order val="4"/>
          <c:tx>
            <c:strRef>
              <c:f>Sheet1!$F$35</c:f>
              <c:strCache>
                <c:ptCount val="1"/>
                <c:pt idx="0">
                  <c:v>Расчетное потребление по формулам, предлагаемым Данфосс (группа кв. 1 оборудована, группы кв.2,3, 4,5,6 не оборудованы)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Sheet1!$A$36:$A$41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Sheet1!$F$36:$F$41</c:f>
              <c:numCache>
                <c:formatCode>0.00</c:formatCode>
                <c:ptCount val="6"/>
                <c:pt idx="0">
                  <c:v>0.94230769230769229</c:v>
                </c:pt>
                <c:pt idx="1">
                  <c:v>2.2115384615384617</c:v>
                </c:pt>
                <c:pt idx="2">
                  <c:v>2.2115384615384617</c:v>
                </c:pt>
                <c:pt idx="3">
                  <c:v>2.2115384615384617</c:v>
                </c:pt>
                <c:pt idx="4">
                  <c:v>2.2115384615384617</c:v>
                </c:pt>
                <c:pt idx="5">
                  <c:v>2.2115384615384617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895-45A6-A454-035F07AF2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0691488"/>
        <c:axId val="1990690656"/>
      </c:scatterChart>
      <c:valAx>
        <c:axId val="1990691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0690656"/>
        <c:crosses val="autoZero"/>
        <c:crossBetween val="midCat"/>
      </c:valAx>
      <c:valAx>
        <c:axId val="199069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90691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9343339658300291E-2"/>
          <c:y val="0.64409448818897641"/>
          <c:w val="0.90295815295815296"/>
          <c:h val="0.328127734033245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Sheet1!$B$47</c:f>
              <c:strCache>
                <c:ptCount val="1"/>
                <c:pt idx="0">
                  <c:v>Площадь, м2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Sheet1!$A$48:$A$53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Sheet1!$B$48:$B$53</c:f>
            </c:numRef>
          </c:yVal>
          <c:smooth val="0"/>
          <c:extLst>
            <c:ext xmlns:c16="http://schemas.microsoft.com/office/drawing/2014/chart" uri="{C3380CC4-5D6E-409C-BE32-E72D297353CC}">
              <c16:uniqueId val="{00000000-0DAF-40A0-9204-D4261AC65F84}"/>
            </c:ext>
          </c:extLst>
        </c:ser>
        <c:ser>
          <c:idx val="1"/>
          <c:order val="1"/>
          <c:tx>
            <c:strRef>
              <c:f>Sheet1!$C$47</c:f>
              <c:strCache>
                <c:ptCount val="1"/>
                <c:pt idx="0">
                  <c:v>Фактическое потребление ТЭ, Гкал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Sheet1!$A$48:$A$53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Sheet1!$C$48:$C$53</c:f>
            </c:numRef>
          </c:yVal>
          <c:smooth val="0"/>
          <c:extLst>
            <c:ext xmlns:c16="http://schemas.microsoft.com/office/drawing/2014/chart" uri="{C3380CC4-5D6E-409C-BE32-E72D297353CC}">
              <c16:uniqueId val="{00000001-0DAF-40A0-9204-D4261AC65F84}"/>
            </c:ext>
          </c:extLst>
        </c:ser>
        <c:ser>
          <c:idx val="2"/>
          <c:order val="2"/>
          <c:tx>
            <c:strRef>
              <c:f>Sheet1!$D$47</c:f>
              <c:strCache>
                <c:ptCount val="1"/>
                <c:pt idx="0">
                  <c:v>Обьем к оплате при 100%-ном оборудовании  ИПУ ( с учетом потребления ОИ)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Sheet1!$A$48:$A$53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Sheet1!$D$48:$D$53</c:f>
              <c:numCache>
                <c:formatCode>General</c:formatCode>
                <c:ptCount val="6"/>
                <c:pt idx="0">
                  <c:v>1.5</c:v>
                </c:pt>
                <c:pt idx="1">
                  <c:v>2.5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AF-40A0-9204-D4261AC65F84}"/>
            </c:ext>
          </c:extLst>
        </c:ser>
        <c:ser>
          <c:idx val="3"/>
          <c:order val="3"/>
          <c:tx>
            <c:strRef>
              <c:f>Sheet1!$E$47</c:f>
              <c:strCache>
                <c:ptCount val="1"/>
                <c:pt idx="0">
                  <c:v>Расчетное потребление по формулам 3(10), 3(11) ( группа кв. 1 оборудована, группы кв. 2,3,4,5,6 не оборудованы)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Sheet1!$A$48:$A$53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Sheet1!$E$48:$E$53</c:f>
              <c:numCache>
                <c:formatCode>General</c:formatCode>
                <c:ptCount val="6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AF-40A0-9204-D4261AC65F84}"/>
            </c:ext>
          </c:extLst>
        </c:ser>
        <c:ser>
          <c:idx val="4"/>
          <c:order val="4"/>
          <c:tx>
            <c:strRef>
              <c:f>Sheet1!$F$47</c:f>
              <c:strCache>
                <c:ptCount val="1"/>
                <c:pt idx="0">
                  <c:v>Расчетное потребление по формулам, предлагаемым Данфосс (группа кв. 1 оборудована, группы кв.2,3, 4,5,6 не оборудованы)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Sheet1!$A$48:$A$53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Sheet1!$F$48:$F$53</c:f>
              <c:numCache>
                <c:formatCode>0.00</c:formatCode>
                <c:ptCount val="6"/>
                <c:pt idx="0">
                  <c:v>1.0576923076923077</c:v>
                </c:pt>
                <c:pt idx="1">
                  <c:v>2.7884615384615383</c:v>
                </c:pt>
                <c:pt idx="2">
                  <c:v>2.7884615384615383</c:v>
                </c:pt>
                <c:pt idx="3">
                  <c:v>2.7884615384615383</c:v>
                </c:pt>
                <c:pt idx="4">
                  <c:v>2.7884615384615383</c:v>
                </c:pt>
                <c:pt idx="5">
                  <c:v>2.7884615384615383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AF-40A0-9204-D4261AC65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25344"/>
        <c:axId val="1861557136"/>
      </c:scatterChart>
      <c:valAx>
        <c:axId val="4825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61557136"/>
        <c:crosses val="autoZero"/>
        <c:crossBetween val="midCat"/>
      </c:valAx>
      <c:valAx>
        <c:axId val="186155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8253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4883885568823267E-2"/>
          <c:y val="0.69566274524473037"/>
          <c:w val="0.92610004631773968"/>
          <c:h val="0.280584285634129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350520</xdr:colOff>
      <xdr:row>7</xdr:row>
      <xdr:rowOff>38100</xdr:rowOff>
    </xdr:from>
    <xdr:to>
      <xdr:col>16</xdr:col>
      <xdr:colOff>60960</xdr:colOff>
      <xdr:row>17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8B5B67A-E0A8-4361-8987-7A6199C9A0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594360</xdr:colOff>
      <xdr:row>22</xdr:row>
      <xdr:rowOff>144780</xdr:rowOff>
    </xdr:from>
    <xdr:to>
      <xdr:col>16</xdr:col>
      <xdr:colOff>121920</xdr:colOff>
      <xdr:row>30</xdr:row>
      <xdr:rowOff>45720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F6AE1FB-9640-4101-976D-77B34577E9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563880</xdr:colOff>
      <xdr:row>33</xdr:row>
      <xdr:rowOff>160020</xdr:rowOff>
    </xdr:from>
    <xdr:to>
      <xdr:col>15</xdr:col>
      <xdr:colOff>358140</xdr:colOff>
      <xdr:row>41</xdr:row>
      <xdr:rowOff>38100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9DB4283-B209-413A-AE61-0394A7EFDC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46</xdr:row>
      <xdr:rowOff>30480</xdr:rowOff>
    </xdr:from>
    <xdr:to>
      <xdr:col>15</xdr:col>
      <xdr:colOff>419100</xdr:colOff>
      <xdr:row>53</xdr:row>
      <xdr:rowOff>548640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F069AB7-CC16-43C2-ACB8-71BDD27D3E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04523-3948-45AB-8E7F-725B0B0BAA42}">
  <dimension ref="A1:F55"/>
  <sheetViews>
    <sheetView tabSelected="1" topLeftCell="A28" workbookViewId="0">
      <selection activeCell="A44" sqref="A44"/>
    </sheetView>
  </sheetViews>
  <sheetFormatPr defaultRowHeight="15.75" x14ac:dyDescent="0.3"/>
  <cols>
    <col min="2" max="2" width="10.28515625" hidden="1" customWidth="1"/>
    <col min="3" max="3" width="13" hidden="1" customWidth="1"/>
    <col min="4" max="4" width="14.28515625" customWidth="1"/>
    <col min="5" max="5" width="21.28515625" customWidth="1"/>
    <col min="6" max="6" width="20.85546875" customWidth="1"/>
  </cols>
  <sheetData>
    <row r="1" spans="1:6" x14ac:dyDescent="0.3">
      <c r="A1" t="s">
        <v>0</v>
      </c>
    </row>
    <row r="3" spans="1:6" x14ac:dyDescent="0.3">
      <c r="A3" t="s">
        <v>8</v>
      </c>
    </row>
    <row r="4" spans="1:6" x14ac:dyDescent="0.3">
      <c r="A4" t="s">
        <v>12</v>
      </c>
    </row>
    <row r="5" spans="1:6" x14ac:dyDescent="0.3">
      <c r="A5" t="s">
        <v>13</v>
      </c>
    </row>
    <row r="6" spans="1:6" x14ac:dyDescent="0.3">
      <c r="A6" t="s">
        <v>14</v>
      </c>
    </row>
    <row r="7" spans="1:6" ht="33" customHeight="1" thickBot="1" x14ac:dyDescent="0.35">
      <c r="A7" t="s">
        <v>3</v>
      </c>
    </row>
    <row r="8" spans="1:6" s="1" customFormat="1" ht="105" customHeight="1" x14ac:dyDescent="0.3">
      <c r="A8" s="4" t="s">
        <v>7</v>
      </c>
      <c r="B8" s="5" t="s">
        <v>1</v>
      </c>
      <c r="C8" s="5" t="s">
        <v>2</v>
      </c>
      <c r="D8" s="5" t="s">
        <v>6</v>
      </c>
      <c r="E8" s="5" t="s">
        <v>9</v>
      </c>
      <c r="F8" s="6" t="s">
        <v>10</v>
      </c>
    </row>
    <row r="9" spans="1:6" s="1" customFormat="1" x14ac:dyDescent="0.3">
      <c r="A9" s="3">
        <v>1</v>
      </c>
      <c r="B9" s="2">
        <v>100</v>
      </c>
      <c r="C9" s="2">
        <v>0.5</v>
      </c>
      <c r="D9" s="2">
        <f>C9+3/600*B9</f>
        <v>1</v>
      </c>
      <c r="E9" s="2">
        <f>C9+B9*(12/600-3/300)</f>
        <v>1.5</v>
      </c>
      <c r="F9" s="7">
        <f>C9+9/(300+150)*150/600*B9</f>
        <v>1</v>
      </c>
    </row>
    <row r="10" spans="1:6" s="1" customFormat="1" x14ac:dyDescent="0.3">
      <c r="A10" s="3">
        <v>2</v>
      </c>
      <c r="B10" s="2">
        <v>100</v>
      </c>
      <c r="C10" s="2">
        <v>1.5</v>
      </c>
      <c r="D10" s="2">
        <f t="shared" ref="D10:D14" si="0">C10+3/600*B10</f>
        <v>2</v>
      </c>
      <c r="E10" s="2">
        <f t="shared" ref="E10:E11" si="1">C10+B10*(12/600-3/300)</f>
        <v>2.5</v>
      </c>
      <c r="F10" s="7">
        <f t="shared" ref="F10:F11" si="2">C10+9/(300+150)*150/600*B10</f>
        <v>2</v>
      </c>
    </row>
    <row r="11" spans="1:6" s="1" customFormat="1" x14ac:dyDescent="0.3">
      <c r="A11" s="3">
        <v>3</v>
      </c>
      <c r="B11" s="2">
        <v>100</v>
      </c>
      <c r="C11" s="2">
        <v>1</v>
      </c>
      <c r="D11" s="2">
        <f t="shared" si="0"/>
        <v>1.5</v>
      </c>
      <c r="E11" s="2">
        <f t="shared" si="1"/>
        <v>2</v>
      </c>
      <c r="F11" s="7">
        <f t="shared" si="2"/>
        <v>1.5</v>
      </c>
    </row>
    <row r="12" spans="1:6" s="1" customFormat="1" x14ac:dyDescent="0.3">
      <c r="A12" s="3">
        <v>4</v>
      </c>
      <c r="B12" s="2">
        <v>100</v>
      </c>
      <c r="C12" s="2">
        <v>2</v>
      </c>
      <c r="D12" s="2">
        <f t="shared" si="0"/>
        <v>2.5</v>
      </c>
      <c r="E12" s="2">
        <f>12/600*B12</f>
        <v>2</v>
      </c>
      <c r="F12" s="7">
        <f>9/(300+150)*B12+9/(300+150)*150/600*B12</f>
        <v>2.5</v>
      </c>
    </row>
    <row r="13" spans="1:6" s="1" customFormat="1" x14ac:dyDescent="0.3">
      <c r="A13" s="3">
        <v>5</v>
      </c>
      <c r="B13" s="2">
        <v>100</v>
      </c>
      <c r="C13" s="2">
        <v>2</v>
      </c>
      <c r="D13" s="2">
        <f t="shared" si="0"/>
        <v>2.5</v>
      </c>
      <c r="E13" s="2">
        <f t="shared" ref="E13:E14" si="3">12/600*B13</f>
        <v>2</v>
      </c>
      <c r="F13" s="7">
        <f t="shared" ref="F13:F14" si="4">9/(300+150)*B13+9/(300+150)*150/600*B13</f>
        <v>2.5</v>
      </c>
    </row>
    <row r="14" spans="1:6" s="1" customFormat="1" x14ac:dyDescent="0.3">
      <c r="A14" s="3">
        <v>6</v>
      </c>
      <c r="B14" s="2">
        <v>100</v>
      </c>
      <c r="C14" s="2">
        <v>2</v>
      </c>
      <c r="D14" s="2">
        <f t="shared" si="0"/>
        <v>2.5</v>
      </c>
      <c r="E14" s="2">
        <f t="shared" si="3"/>
        <v>2</v>
      </c>
      <c r="F14" s="7">
        <f t="shared" si="4"/>
        <v>2.5</v>
      </c>
    </row>
    <row r="15" spans="1:6" s="1" customFormat="1" x14ac:dyDescent="0.3">
      <c r="A15" s="3" t="s">
        <v>5</v>
      </c>
      <c r="B15" s="2">
        <v>150</v>
      </c>
      <c r="C15" s="2">
        <v>3</v>
      </c>
      <c r="D15" s="2"/>
      <c r="E15" s="2"/>
      <c r="F15" s="7"/>
    </row>
    <row r="16" spans="1:6" ht="16.5" thickBot="1" x14ac:dyDescent="0.35">
      <c r="A16" s="8" t="s">
        <v>4</v>
      </c>
      <c r="B16" s="9">
        <f>SUM(B9:B15)</f>
        <v>750</v>
      </c>
      <c r="C16" s="9">
        <f>SUM(C9:C15)</f>
        <v>12</v>
      </c>
      <c r="D16" s="9"/>
      <c r="E16" s="9">
        <f>SUM(E9:E15)</f>
        <v>12</v>
      </c>
      <c r="F16" s="10">
        <f>SUM(F9:F15)</f>
        <v>12</v>
      </c>
    </row>
    <row r="18" spans="1:6" x14ac:dyDescent="0.3">
      <c r="A18" t="s">
        <v>20</v>
      </c>
    </row>
    <row r="19" spans="1:6" x14ac:dyDescent="0.3">
      <c r="A19" t="s">
        <v>21</v>
      </c>
    </row>
    <row r="22" spans="1:6" ht="21.6" customHeight="1" thickBot="1" x14ac:dyDescent="0.35">
      <c r="A22" t="s">
        <v>16</v>
      </c>
    </row>
    <row r="23" spans="1:6" ht="126" x14ac:dyDescent="0.3">
      <c r="A23" s="4" t="s">
        <v>7</v>
      </c>
      <c r="B23" s="5" t="s">
        <v>1</v>
      </c>
      <c r="C23" s="5" t="s">
        <v>2</v>
      </c>
      <c r="D23" s="5" t="s">
        <v>6</v>
      </c>
      <c r="E23" s="5" t="s">
        <v>9</v>
      </c>
      <c r="F23" s="6" t="s">
        <v>10</v>
      </c>
    </row>
    <row r="24" spans="1:6" x14ac:dyDescent="0.3">
      <c r="A24" s="3">
        <v>1</v>
      </c>
      <c r="B24" s="2">
        <v>100</v>
      </c>
      <c r="C24" s="2">
        <v>0.5</v>
      </c>
      <c r="D24" s="2">
        <f t="shared" ref="D24:D26" si="5">C24+6/600*B24</f>
        <v>1.5</v>
      </c>
      <c r="E24" s="2">
        <f>C24+B24*(15/600-3/300)</f>
        <v>2</v>
      </c>
      <c r="F24" s="11">
        <f>C24+12/(300+150)*150/600*B24</f>
        <v>1.1666666666666667</v>
      </c>
    </row>
    <row r="25" spans="1:6" x14ac:dyDescent="0.3">
      <c r="A25" s="3">
        <v>2</v>
      </c>
      <c r="B25" s="2">
        <v>100</v>
      </c>
      <c r="C25" s="2">
        <v>1.5</v>
      </c>
      <c r="D25" s="2">
        <f t="shared" si="5"/>
        <v>2.5</v>
      </c>
      <c r="E25" s="2">
        <f t="shared" ref="E25:E26" si="6">C25+B25*(15/600-3/300)</f>
        <v>3</v>
      </c>
      <c r="F25" s="11">
        <f t="shared" ref="F25:F26" si="7">C25+12/(300+150)*150/600*B25</f>
        <v>2.166666666666667</v>
      </c>
    </row>
    <row r="26" spans="1:6" x14ac:dyDescent="0.3">
      <c r="A26" s="3">
        <v>3</v>
      </c>
      <c r="B26" s="2">
        <v>100</v>
      </c>
      <c r="C26" s="2">
        <v>1</v>
      </c>
      <c r="D26" s="2">
        <f t="shared" si="5"/>
        <v>2</v>
      </c>
      <c r="E26" s="2">
        <f t="shared" si="6"/>
        <v>2.5</v>
      </c>
      <c r="F26" s="11">
        <f t="shared" si="7"/>
        <v>1.6666666666666667</v>
      </c>
    </row>
    <row r="27" spans="1:6" x14ac:dyDescent="0.3">
      <c r="A27" s="3">
        <v>4</v>
      </c>
      <c r="B27" s="2">
        <v>100</v>
      </c>
      <c r="C27" s="2">
        <v>2</v>
      </c>
      <c r="D27" s="2">
        <f>C27+6/600*B27</f>
        <v>3</v>
      </c>
      <c r="E27" s="2">
        <f>15/600*B27</f>
        <v>2.5</v>
      </c>
      <c r="F27" s="11">
        <f>12/(300+150)*B27+12/(300+150)*150/600*B27</f>
        <v>3.3333333333333339</v>
      </c>
    </row>
    <row r="28" spans="1:6" x14ac:dyDescent="0.3">
      <c r="A28" s="3">
        <v>5</v>
      </c>
      <c r="B28" s="2">
        <v>100</v>
      </c>
      <c r="C28" s="2">
        <v>2</v>
      </c>
      <c r="D28" s="2">
        <f t="shared" ref="D28:D29" si="8">C28+6/600*B28</f>
        <v>3</v>
      </c>
      <c r="E28" s="2">
        <f t="shared" ref="E28:E29" si="9">15/600*B28</f>
        <v>2.5</v>
      </c>
      <c r="F28" s="11">
        <f t="shared" ref="F28:F29" si="10">12/(300+150)*B28+12/(300+150)*150/600*B28</f>
        <v>3.3333333333333339</v>
      </c>
    </row>
    <row r="29" spans="1:6" x14ac:dyDescent="0.3">
      <c r="A29" s="3">
        <v>6</v>
      </c>
      <c r="B29" s="2">
        <v>100</v>
      </c>
      <c r="C29" s="2">
        <v>2</v>
      </c>
      <c r="D29" s="2">
        <f t="shared" si="8"/>
        <v>3</v>
      </c>
      <c r="E29" s="2">
        <f t="shared" si="9"/>
        <v>2.5</v>
      </c>
      <c r="F29" s="11">
        <f t="shared" si="10"/>
        <v>3.3333333333333339</v>
      </c>
    </row>
    <row r="30" spans="1:6" ht="47.25" x14ac:dyDescent="0.3">
      <c r="A30" s="3" t="s">
        <v>11</v>
      </c>
      <c r="B30" s="2">
        <v>150</v>
      </c>
      <c r="C30" s="2">
        <v>6</v>
      </c>
      <c r="D30" s="2"/>
      <c r="E30" s="2"/>
      <c r="F30" s="7"/>
    </row>
    <row r="31" spans="1:6" ht="16.5" thickBot="1" x14ac:dyDescent="0.35">
      <c r="A31" s="8" t="s">
        <v>4</v>
      </c>
      <c r="B31" s="9">
        <f>SUM(B24:B30)</f>
        <v>750</v>
      </c>
      <c r="C31" s="9">
        <f>SUM(C24:C30)</f>
        <v>15</v>
      </c>
      <c r="D31" s="9">
        <f>SUM(D24:D30)</f>
        <v>15</v>
      </c>
      <c r="E31" s="9">
        <f>SUM(E24:E30)</f>
        <v>15</v>
      </c>
      <c r="F31" s="10">
        <f>SUM(F24:F30)</f>
        <v>15.000000000000004</v>
      </c>
    </row>
    <row r="34" spans="1:6" ht="16.5" thickBot="1" x14ac:dyDescent="0.35">
      <c r="A34" t="s">
        <v>17</v>
      </c>
    </row>
    <row r="35" spans="1:6" ht="126" x14ac:dyDescent="0.3">
      <c r="A35" s="4" t="s">
        <v>7</v>
      </c>
      <c r="B35" s="5" t="s">
        <v>1</v>
      </c>
      <c r="C35" s="5" t="s">
        <v>2</v>
      </c>
      <c r="D35" s="5" t="s">
        <v>6</v>
      </c>
      <c r="E35" s="5" t="s">
        <v>18</v>
      </c>
      <c r="F35" s="6" t="s">
        <v>19</v>
      </c>
    </row>
    <row r="36" spans="1:6" x14ac:dyDescent="0.3">
      <c r="A36" s="3">
        <v>1</v>
      </c>
      <c r="B36" s="2">
        <v>100</v>
      </c>
      <c r="C36" s="2">
        <v>0.5</v>
      </c>
      <c r="D36" s="2">
        <f>C36+3/600*B36</f>
        <v>1</v>
      </c>
      <c r="E36" s="2">
        <f>C36+B36*(12/600-0.5/100)</f>
        <v>2</v>
      </c>
      <c r="F36" s="11">
        <f>C36+11.5/(500+150)*150/600*B36</f>
        <v>0.94230769230769229</v>
      </c>
    </row>
    <row r="37" spans="1:6" x14ac:dyDescent="0.3">
      <c r="A37" s="3">
        <v>2</v>
      </c>
      <c r="B37" s="2">
        <v>100</v>
      </c>
      <c r="C37" s="2">
        <v>1.5</v>
      </c>
      <c r="D37" s="2">
        <f t="shared" ref="D37:D41" si="11">C37+3/600*B37</f>
        <v>2</v>
      </c>
      <c r="E37" s="2">
        <f>12/600*B37</f>
        <v>2</v>
      </c>
      <c r="F37" s="11">
        <f>11.5/(500+150)*B37+11.5/(500+150)*150/600*B37</f>
        <v>2.2115384615384617</v>
      </c>
    </row>
    <row r="38" spans="1:6" x14ac:dyDescent="0.3">
      <c r="A38" s="3">
        <v>3</v>
      </c>
      <c r="B38" s="2">
        <v>100</v>
      </c>
      <c r="C38" s="2">
        <v>1</v>
      </c>
      <c r="D38" s="2">
        <f t="shared" si="11"/>
        <v>1.5</v>
      </c>
      <c r="E38" s="2">
        <f t="shared" ref="E38:E41" si="12">12/600*B38</f>
        <v>2</v>
      </c>
      <c r="F38" s="11">
        <f t="shared" ref="F38:F41" si="13">11.5/(500+150)*B38+11.5/(500+150)*150/600*B38</f>
        <v>2.2115384615384617</v>
      </c>
    </row>
    <row r="39" spans="1:6" x14ac:dyDescent="0.3">
      <c r="A39" s="3">
        <v>4</v>
      </c>
      <c r="B39" s="2">
        <v>100</v>
      </c>
      <c r="C39" s="2">
        <v>2</v>
      </c>
      <c r="D39" s="2">
        <f t="shared" si="11"/>
        <v>2.5</v>
      </c>
      <c r="E39" s="2">
        <f t="shared" si="12"/>
        <v>2</v>
      </c>
      <c r="F39" s="11">
        <f t="shared" si="13"/>
        <v>2.2115384615384617</v>
      </c>
    </row>
    <row r="40" spans="1:6" x14ac:dyDescent="0.3">
      <c r="A40" s="3">
        <v>5</v>
      </c>
      <c r="B40" s="2">
        <v>100</v>
      </c>
      <c r="C40" s="2">
        <v>2</v>
      </c>
      <c r="D40" s="2">
        <f t="shared" si="11"/>
        <v>2.5</v>
      </c>
      <c r="E40" s="2">
        <f t="shared" si="12"/>
        <v>2</v>
      </c>
      <c r="F40" s="11">
        <f t="shared" si="13"/>
        <v>2.2115384615384617</v>
      </c>
    </row>
    <row r="41" spans="1:6" x14ac:dyDescent="0.3">
      <c r="A41" s="3">
        <v>6</v>
      </c>
      <c r="B41" s="2">
        <v>100</v>
      </c>
      <c r="C41" s="2">
        <v>2</v>
      </c>
      <c r="D41" s="2">
        <f t="shared" si="11"/>
        <v>2.5</v>
      </c>
      <c r="E41" s="2">
        <f t="shared" si="12"/>
        <v>2</v>
      </c>
      <c r="F41" s="11">
        <f t="shared" si="13"/>
        <v>2.2115384615384617</v>
      </c>
    </row>
    <row r="42" spans="1:6" x14ac:dyDescent="0.3">
      <c r="A42" s="3" t="s">
        <v>5</v>
      </c>
      <c r="B42" s="2">
        <v>150</v>
      </c>
      <c r="C42" s="2">
        <v>3</v>
      </c>
      <c r="D42" s="2"/>
      <c r="E42" s="2"/>
      <c r="F42" s="7"/>
    </row>
    <row r="43" spans="1:6" ht="16.5" thickBot="1" x14ac:dyDescent="0.35">
      <c r="A43" s="8" t="s">
        <v>4</v>
      </c>
      <c r="B43" s="9">
        <f>SUM(B36:B42)</f>
        <v>750</v>
      </c>
      <c r="C43" s="9">
        <f>SUM(C36:C42)</f>
        <v>12</v>
      </c>
      <c r="D43" s="9">
        <f>SUM(D36:D42)</f>
        <v>12</v>
      </c>
      <c r="E43" s="9">
        <f>SUM(E36:E42)</f>
        <v>12</v>
      </c>
      <c r="F43" s="10">
        <f>SUM(F36:F42)</f>
        <v>12.000000000000002</v>
      </c>
    </row>
    <row r="44" spans="1:6" x14ac:dyDescent="0.3">
      <c r="A44" s="12" t="s">
        <v>22</v>
      </c>
    </row>
    <row r="46" spans="1:6" ht="16.5" thickBot="1" x14ac:dyDescent="0.35">
      <c r="A46" t="s">
        <v>15</v>
      </c>
    </row>
    <row r="47" spans="1:6" ht="126" x14ac:dyDescent="0.3">
      <c r="A47" s="4" t="s">
        <v>7</v>
      </c>
      <c r="B47" s="5" t="s">
        <v>1</v>
      </c>
      <c r="C47" s="5" t="s">
        <v>2</v>
      </c>
      <c r="D47" s="5" t="s">
        <v>6</v>
      </c>
      <c r="E47" s="5" t="s">
        <v>18</v>
      </c>
      <c r="F47" s="6" t="s">
        <v>19</v>
      </c>
    </row>
    <row r="48" spans="1:6" x14ac:dyDescent="0.3">
      <c r="A48" s="3">
        <v>1</v>
      </c>
      <c r="B48" s="2">
        <v>100</v>
      </c>
      <c r="C48" s="2">
        <v>0.5</v>
      </c>
      <c r="D48" s="2">
        <f t="shared" ref="D48:D50" si="14">C48+6/600*B48</f>
        <v>1.5</v>
      </c>
      <c r="E48" s="2">
        <f>C48+B48*(15/600-0.5/100)</f>
        <v>2.5</v>
      </c>
      <c r="F48" s="11">
        <f>C48+14.5/(500+150)*150/600*B48</f>
        <v>1.0576923076923077</v>
      </c>
    </row>
    <row r="49" spans="1:6" x14ac:dyDescent="0.3">
      <c r="A49" s="3">
        <v>2</v>
      </c>
      <c r="B49" s="2">
        <v>100</v>
      </c>
      <c r="C49" s="2">
        <v>1.5</v>
      </c>
      <c r="D49" s="2">
        <f t="shared" si="14"/>
        <v>2.5</v>
      </c>
      <c r="E49" s="2">
        <f t="shared" ref="E49:E50" si="15">15/600*B49</f>
        <v>2.5</v>
      </c>
      <c r="F49" s="11">
        <f>14.5/(500+150)*B49+14.5/(500+150)*150/600*B49</f>
        <v>2.7884615384615383</v>
      </c>
    </row>
    <row r="50" spans="1:6" x14ac:dyDescent="0.3">
      <c r="A50" s="3">
        <v>3</v>
      </c>
      <c r="B50" s="2">
        <v>100</v>
      </c>
      <c r="C50" s="2">
        <v>1</v>
      </c>
      <c r="D50" s="2">
        <f t="shared" si="14"/>
        <v>2</v>
      </c>
      <c r="E50" s="2">
        <f t="shared" si="15"/>
        <v>2.5</v>
      </c>
      <c r="F50" s="11">
        <f t="shared" ref="F50:F53" si="16">14.5/(500+150)*B50+14.5/(500+150)*150/600*B50</f>
        <v>2.7884615384615383</v>
      </c>
    </row>
    <row r="51" spans="1:6" x14ac:dyDescent="0.3">
      <c r="A51" s="3">
        <v>4</v>
      </c>
      <c r="B51" s="2">
        <v>100</v>
      </c>
      <c r="C51" s="2">
        <v>2</v>
      </c>
      <c r="D51" s="2">
        <f>C51+6/600*B51</f>
        <v>3</v>
      </c>
      <c r="E51" s="2">
        <f>15/600*B51</f>
        <v>2.5</v>
      </c>
      <c r="F51" s="11">
        <f t="shared" si="16"/>
        <v>2.7884615384615383</v>
      </c>
    </row>
    <row r="52" spans="1:6" x14ac:dyDescent="0.3">
      <c r="A52" s="3">
        <v>5</v>
      </c>
      <c r="B52" s="2">
        <v>100</v>
      </c>
      <c r="C52" s="2">
        <v>2</v>
      </c>
      <c r="D52" s="2">
        <f t="shared" ref="D52:D53" si="17">C52+6/600*B52</f>
        <v>3</v>
      </c>
      <c r="E52" s="2">
        <f t="shared" ref="E52:E53" si="18">15/600*B52</f>
        <v>2.5</v>
      </c>
      <c r="F52" s="11">
        <f t="shared" si="16"/>
        <v>2.7884615384615383</v>
      </c>
    </row>
    <row r="53" spans="1:6" x14ac:dyDescent="0.3">
      <c r="A53" s="3">
        <v>6</v>
      </c>
      <c r="B53" s="2">
        <v>100</v>
      </c>
      <c r="C53" s="2">
        <v>2</v>
      </c>
      <c r="D53" s="2">
        <f t="shared" si="17"/>
        <v>3</v>
      </c>
      <c r="E53" s="2">
        <f t="shared" si="18"/>
        <v>2.5</v>
      </c>
      <c r="F53" s="11">
        <f t="shared" si="16"/>
        <v>2.7884615384615383</v>
      </c>
    </row>
    <row r="54" spans="1:6" ht="47.25" x14ac:dyDescent="0.3">
      <c r="A54" s="3" t="s">
        <v>11</v>
      </c>
      <c r="B54" s="2">
        <v>150</v>
      </c>
      <c r="C54" s="2">
        <v>6</v>
      </c>
      <c r="D54" s="2"/>
      <c r="E54" s="2"/>
      <c r="F54" s="7"/>
    </row>
    <row r="55" spans="1:6" ht="16.5" thickBot="1" x14ac:dyDescent="0.35">
      <c r="A55" s="8" t="s">
        <v>4</v>
      </c>
      <c r="B55" s="9">
        <f>SUM(B48:B54)</f>
        <v>750</v>
      </c>
      <c r="C55" s="9">
        <f>SUM(C48:C54)</f>
        <v>15</v>
      </c>
      <c r="D55" s="9">
        <f>SUM(D48:D54)</f>
        <v>15</v>
      </c>
      <c r="E55" s="9">
        <f>SUM(E48:E54)</f>
        <v>15</v>
      </c>
      <c r="F55" s="10">
        <f>SUM(F48:F54)</f>
        <v>15</v>
      </c>
    </row>
  </sheetData>
  <pageMargins left="0.7" right="0.7" top="0.75" bottom="0.75" header="0.3" footer="0.3"/>
  <pageSetup paperSize="9" orientation="portrait" r:id="rId1"/>
  <headerFooter>
    <oddFooter>&amp;C_x000D_&amp;1#&amp;"Calibri"&amp;10&amp;K000000 Classified as Business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Nikitina</dc:creator>
  <cp:lastModifiedBy>Viktor Granovskiy</cp:lastModifiedBy>
  <dcterms:created xsi:type="dcterms:W3CDTF">2022-04-21T09:51:15Z</dcterms:created>
  <dcterms:modified xsi:type="dcterms:W3CDTF">2022-05-17T05:47:59Z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d6a82de-332f-43b8-a8a7-1928fd67507f_Enabled">
    <vt:lpwstr>true</vt:lpwstr>
  </property>
  <property fmtid="{D5CDD505-2E9C-101B-9397-08002B2CF9AE}" pid="3" name="MSIP_Label_8d6a82de-332f-43b8-a8a7-1928fd67507f_SetDate">
    <vt:lpwstr>2022-05-17T05:47:38Z</vt:lpwstr>
  </property>
  <property fmtid="{D5CDD505-2E9C-101B-9397-08002B2CF9AE}" pid="4" name="MSIP_Label_8d6a82de-332f-43b8-a8a7-1928fd67507f_Method">
    <vt:lpwstr>Privileged</vt:lpwstr>
  </property>
  <property fmtid="{D5CDD505-2E9C-101B-9397-08002B2CF9AE}" pid="5" name="MSIP_Label_8d6a82de-332f-43b8-a8a7-1928fd67507f_Name">
    <vt:lpwstr>1. Business</vt:lpwstr>
  </property>
  <property fmtid="{D5CDD505-2E9C-101B-9397-08002B2CF9AE}" pid="6" name="MSIP_Label_8d6a82de-332f-43b8-a8a7-1928fd67507f_SiteId">
    <vt:lpwstr>097464b8-069c-453e-9254-c17ec707310d</vt:lpwstr>
  </property>
  <property fmtid="{D5CDD505-2E9C-101B-9397-08002B2CF9AE}" pid="7" name="MSIP_Label_8d6a82de-332f-43b8-a8a7-1928fd67507f_ActionId">
    <vt:lpwstr>d1be3294-d6c0-4c55-8069-97018f08570e</vt:lpwstr>
  </property>
  <property fmtid="{D5CDD505-2E9C-101B-9397-08002B2CF9AE}" pid="8" name="MSIP_Label_8d6a82de-332f-43b8-a8a7-1928fd67507f_ContentBits">
    <vt:lpwstr>2</vt:lpwstr>
  </property>
</Properties>
</file>